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🏦 Calcolatori" sheetId="1" state="visible" r:id="rId3"/>
    <sheet name="📋 Registro" sheetId="2" state="visible" r:id="rId4"/>
    <sheet name="📈 Grafico Bankroll" sheetId="3" state="visible" r:id="rId5"/>
    <sheet name="📖 Come Usarlo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<sst xmlns="http://schemas.openxmlformats.org/spreadsheetml/2006/main" count="109" uniqueCount="105">
  <si>
    <t xml:space="preserve">💰  CALCOLATORE MONEY MANAGEMENT  —  SCOMMESSE SPORTIVE</t>
  </si>
  <si>
    <t xml:space="preserve">Inserisci i dati in BLU · Le celle in nero si calcolano automaticamente · Salva una copia prima di modificare</t>
  </si>
  <si>
    <t xml:space="preserve">🏦  IMPOSTAZIONI BANKROLL</t>
  </si>
  <si>
    <t xml:space="preserve">📊  STATISTICHE IN TEMPO REALE</t>
  </si>
  <si>
    <t xml:space="preserve">Bankroll Iniziale (€)</t>
  </si>
  <si>
    <t xml:space="preserve">Scommesse totali</t>
  </si>
  <si>
    <t xml:space="preserve">Bankroll Attuale (€)</t>
  </si>
  <si>
    <t xml:space="preserve">Scommesse vinte</t>
  </si>
  <si>
    <t xml:space="preserve">Unità (1% Bankroll iniziale)</t>
  </si>
  <si>
    <t xml:space="preserve">Scommesse perse</t>
  </si>
  <si>
    <t xml:space="preserve">% per scommessa (Flat)</t>
  </si>
  <si>
    <t xml:space="preserve">Strike Rate %</t>
  </si>
  <si>
    <t xml:space="preserve">Stop Loss giornaliero (%)</t>
  </si>
  <si>
    <t xml:space="preserve">Totale puntato (€)</t>
  </si>
  <si>
    <t xml:space="preserve">Take Profit sessione (%)</t>
  </si>
  <si>
    <t xml:space="preserve">Profitto / Perdita netta (€)</t>
  </si>
  <si>
    <t xml:space="preserve">ROI %</t>
  </si>
  <si>
    <t xml:space="preserve">📏  FLAT STAKE CALCULATOR</t>
  </si>
  <si>
    <t xml:space="preserve">Bankroll corrente (€)</t>
  </si>
  <si>
    <t xml:space="preserve">Bankroll attuale (€)</t>
  </si>
  <si>
    <t xml:space="preserve">Variazione bankroll %</t>
  </si>
  <si>
    <t xml:space="preserve">% da puntare</t>
  </si>
  <si>
    <t xml:space="preserve">Quota media scommesse</t>
  </si>
  <si>
    <t xml:space="preserve">Puntata consigliata (€)</t>
  </si>
  <si>
    <t xml:space="preserve">Drawdown massimo (€)</t>
  </si>
  <si>
    <t xml:space="preserve">Puntata 1 unità (€)</t>
  </si>
  <si>
    <t xml:space="preserve">Max puntata (2%) (€)</t>
  </si>
  <si>
    <t xml:space="preserve">📌  LEGENDA COLORI</t>
  </si>
  <si>
    <t xml:space="preserve">📐  KELLY CRITERION CALCULATOR</t>
  </si>
  <si>
    <t xml:space="preserve">Celle BLU → inserisci i tuoi dati</t>
  </si>
  <si>
    <t xml:space="preserve">Quota decimale offerta</t>
  </si>
  <si>
    <t xml:space="preserve">Celle BIANCHE → calcolate automaticamente</t>
  </si>
  <si>
    <t xml:space="preserve">Tua stima prob. vittoria (%)</t>
  </si>
  <si>
    <t xml:space="preserve">Verde → risultato principale consigliato</t>
  </si>
  <si>
    <t xml:space="preserve">b  (quota − 1)</t>
  </si>
  <si>
    <t xml:space="preserve">Oro → attenzione / valore chiave</t>
  </si>
  <si>
    <t xml:space="preserve">p  (prob. stimata)</t>
  </si>
  <si>
    <t xml:space="preserve">Rosso → limite / stop loss</t>
  </si>
  <si>
    <t xml:space="preserve">q  (1 − p)</t>
  </si>
  <si>
    <t xml:space="preserve">Kelly %  = (p×b − q) / b</t>
  </si>
  <si>
    <t xml:space="preserve">Mezzo Kelly %  (consigliato)</t>
  </si>
  <si>
    <t xml:space="preserve">Puntata Kelly (€)</t>
  </si>
  <si>
    <t xml:space="preserve">Puntata Mezzo Kelly (€)</t>
  </si>
  <si>
    <t xml:space="preserve">🛑  STOP LOSS &amp; TAKE PROFIT TRACKER</t>
  </si>
  <si>
    <t xml:space="preserve">Bankroll inizio sessione (€)</t>
  </si>
  <si>
    <t xml:space="preserve">Stop Loss (€ max perdita)</t>
  </si>
  <si>
    <t xml:space="preserve">Take Profit (€ target)</t>
  </si>
  <si>
    <t xml:space="preserve">Bankroll minimo sessione (€)</t>
  </si>
  <si>
    <t xml:space="preserve">Bankroll target sessione (€)</t>
  </si>
  <si>
    <t xml:space="preserve">Data</t>
  </si>
  <si>
    <t xml:space="preserve">Evento / Mercato</t>
  </si>
  <si>
    <t xml:space="preserve">Sport</t>
  </si>
  <si>
    <t xml:space="preserve">Puntata €</t>
  </si>
  <si>
    <t xml:space="preserve">Quota</t>
  </si>
  <si>
    <t xml:space="preserve">Tipologia</t>
  </si>
  <si>
    <t xml:space="preserve">Esito</t>
  </si>
  <si>
    <t xml:space="preserve">Profitto/Perd €</t>
  </si>
  <si>
    <t xml:space="preserve">Bankroll Post €</t>
  </si>
  <si>
    <t xml:space="preserve">Note</t>
  </si>
  <si>
    <t xml:space="preserve">2024-01-15</t>
  </si>
  <si>
    <t xml:space="preserve">Juventus vs Inter — 1X2</t>
  </si>
  <si>
    <t xml:space="preserve">Calcio</t>
  </si>
  <si>
    <t xml:space="preserve">Singola</t>
  </si>
  <si>
    <t xml:space="preserve">Vinta</t>
  </si>
  <si>
    <t xml:space="preserve">Scommessa #</t>
  </si>
  <si>
    <t xml:space="preserve">Bankroll (€)</t>
  </si>
  <si>
    <t xml:space="preserve">📊  GUIDA ALL'USO DEL CALCOLATORE MONEY MANAGEMENT</t>
  </si>
  <si>
    <t xml:space="preserve">🏦  FOGLIO 1 — CALCOLATORI</t>
  </si>
  <si>
    <t xml:space="preserve">Questo è il foglio principale. Inserisci i tuoi dati nelle celle con testo BLU.</t>
  </si>
  <si>
    <t xml:space="preserve">→ Inserisci il tuo capital totale dedicato alle scommesse (es. 500).</t>
  </si>
  <si>
    <t xml:space="preserve">→ Aggiorna manualmente questa cella ogni volta che ricarichi o prelevi dal conto.</t>
  </si>
  <si>
    <t xml:space="preserve">% per scommessa (Flat Stake)</t>
  </si>
  <si>
    <t xml:space="preserve">→ La percentuale del bankroll da rischiare per ogni scommessa. Consigliato: 1-2%.</t>
  </si>
  <si>
    <t xml:space="preserve">Stop Loss / Take Profit</t>
  </si>
  <si>
    <t xml:space="preserve">→ Imposta i limiti di sessione. Raggiunti, smetti di scommettere per quel giorno.</t>
  </si>
  <si>
    <t xml:space="preserve">Mostra automaticamente la puntata consigliata in base al bankroll e alla % impostata.</t>
  </si>
  <si>
    <t xml:space="preserve">La cella verde è la puntata che dovresti usare per ogni scommessa a rischio normale.</t>
  </si>
  <si>
    <t xml:space="preserve">Inserisci la quota offerta dal bookmaker e la tua stima della probabilità di vittoria.</t>
  </si>
  <si>
    <t xml:space="preserve">Il calcolatore ti mostra la percentuale ottimale di bankroll da puntare secondo Kelly.</t>
  </si>
  <si>
    <t xml:space="preserve">⚠️  Attenzione:</t>
  </si>
  <si>
    <t xml:space="preserve">Il Kelly pieno può essere aggressivo. Si consiglia di usare il 'Mezzo Kelly' (risultato verde)</t>
  </si>
  <si>
    <t xml:space="preserve">che dimezza la puntata consigliata per ridurre la varianza e proteggere il bankroll.</t>
  </si>
  <si>
    <t xml:space="preserve">📋  FOGLIO 2 — REGISTRO SCOMMESSE</t>
  </si>
  <si>
    <t xml:space="preserve">Compila una riga per ogni scommessa effettuata. Le celle BLU richiedono il tuo input:</t>
  </si>
  <si>
    <t xml:space="preserve">• Data</t>
  </si>
  <si>
    <t xml:space="preserve">  → Inserisci la data della scommessa (formato gg/mm/aaaa).</t>
  </si>
  <si>
    <t xml:space="preserve">• Evento / Mercato</t>
  </si>
  <si>
    <t xml:space="preserve">  → Es: 'Juventus vs Inter — 1X2' oppure 'Over 2.5 gol Serie A'.</t>
  </si>
  <si>
    <t xml:space="preserve">• Puntata € e Quota</t>
  </si>
  <si>
    <t xml:space="preserve">  → Inserisci l'importo puntato e la quota decimale del bookmaker.</t>
  </si>
  <si>
    <t xml:space="preserve">• Esito</t>
  </si>
  <si>
    <t xml:space="preserve">  → Scrivi esattamente 'Vinta' o 'Persa' (con la maiuscola) per il calcolo automatico.</t>
  </si>
  <si>
    <t xml:space="preserve">Le colonne Profitto/Perdita e Bankroll Post si aggiornano automaticamente.</t>
  </si>
  <si>
    <t xml:space="preserve">📈  FOGLIO 3 — GRAFICO BANKROLL</t>
  </si>
  <si>
    <t xml:space="preserve">Visualizza l'andamento del tuo bankroll nel tempo.</t>
  </si>
  <si>
    <t xml:space="preserve">Si aggiorna automaticamente man mano che compili il registro scommesse.</t>
  </si>
  <si>
    <t xml:space="preserve">📊  STATISTICHE IN TEMPO REALE (Foglio 1 — colonna destra)</t>
  </si>
  <si>
    <t xml:space="preserve">Tutte le statistiche si aggiornano automaticamente dal registro:</t>
  </si>
  <si>
    <t xml:space="preserve">• Strike Rate: % di scommesse vinte sul totale</t>
  </si>
  <si>
    <t xml:space="preserve">• ROI: rendimento percentuale sul totale puntato</t>
  </si>
  <si>
    <t xml:space="preserve">• Drawdown massimo: calo massimo del bankroll dal picco iniziale</t>
  </si>
  <si>
    <t xml:space="preserve">⚠️  DISCLAIMER</t>
  </si>
  <si>
    <t xml:space="preserve">Questo calcolatore ha scopo puramente informativo. Le scommesse sportive comportano</t>
  </si>
  <si>
    <t xml:space="preserve">un rischio reale di perdita del capitale. Il gioco è vietato ai minori di 18 anni.</t>
  </si>
  <si>
    <t xml:space="preserve">Gioca in modo responsabile. Numero verde: 800 274 274 — giocareresponsabile.it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</si>
</sst>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\€#,##0.00"/>
    <numFmt numFmtId="166" formatCode="#,##0"/>
    <numFmt numFmtId="167" formatCode="0.0%"/>
    <numFmt numFmtId="168" formatCode="0.00"/>
    <numFmt numFmtId="169" formatCode="0.000"/>
    <numFmt numFmtId="170" formatCode="\€#,##0.00"/>
  </numFmts>
  <fonts count="3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00B4FF"/>
      <name val="Arial"/>
      <family val="0"/>
      <charset val="1"/>
    </font>
    <font>
      <i val="true"/>
      <sz val="9"/>
      <color rgb="FF5A7A95"/>
      <name val="Arial"/>
      <family val="0"/>
      <charset val="1"/>
    </font>
    <font>
      <b val="true"/>
      <sz val="12"/>
      <color rgb="FF080D12"/>
      <name val="Arial"/>
      <family val="0"/>
      <charset val="1"/>
    </font>
    <font>
      <sz val="11"/>
      <color rgb="FFCCE4F5"/>
      <name val="Arial"/>
      <family val="0"/>
      <charset val="1"/>
    </font>
    <font>
      <b val="true"/>
      <sz val="11"/>
      <color rgb="FF0000FF"/>
      <name val="Arial"/>
      <family val="0"/>
      <charset val="1"/>
    </font>
    <font>
      <sz val="11"/>
      <color rgb="FF00E676"/>
      <name val="Arial"/>
      <family val="0"/>
      <charset val="1"/>
    </font>
    <font>
      <b val="true"/>
      <sz val="11"/>
      <color rgb="FF00B4FF"/>
      <name val="Arial"/>
      <family val="0"/>
      <charset val="1"/>
    </font>
    <font>
      <b val="true"/>
      <sz val="13"/>
      <color rgb="FF00E676"/>
      <name val="Arial"/>
      <family val="0"/>
      <charset val="1"/>
    </font>
    <font>
      <b val="true"/>
      <sz val="12"/>
      <color rgb="FFFFD70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3"/>
      <color rgb="FFFFFFFF"/>
      <name val="Arial"/>
      <family val="0"/>
      <charset val="1"/>
    </font>
    <font>
      <b val="true"/>
      <sz val="11"/>
      <color rgb="FFFF4444"/>
      <name val="Arial"/>
      <family val="0"/>
      <charset val="1"/>
    </font>
    <font>
      <sz val="10"/>
      <color rgb="FF0000FF"/>
      <name val="Arial"/>
      <family val="0"/>
      <charset val="1"/>
    </font>
    <font>
      <sz val="10"/>
      <color rgb="FFCCE4F5"/>
      <name val="Arial"/>
      <family val="0"/>
      <charset val="1"/>
    </font>
    <font>
      <sz val="10"/>
      <color rgb="FF00E676"/>
      <name val="Arial"/>
      <family val="0"/>
      <charset val="1"/>
    </font>
    <font>
      <sz val="10"/>
      <color rgb="FFFFD700"/>
      <name val="Arial"/>
      <family val="0"/>
      <charset val="1"/>
    </font>
    <font>
      <sz val="10"/>
      <color rgb="FFFF4444"/>
      <name val="Arial"/>
      <family val="0"/>
      <charset val="1"/>
    </font>
    <font>
      <b val="true"/>
      <sz val="11"/>
      <color rgb="FFFFD700"/>
      <name val="Arial"/>
      <family val="0"/>
      <charset val="1"/>
    </font>
    <font>
      <b val="true"/>
      <sz val="11"/>
      <color rgb="FF00E676"/>
      <name val="Arial"/>
      <family val="0"/>
      <charset val="1"/>
    </font>
    <font>
      <b val="true"/>
      <sz val="11"/>
      <color rgb="FF080D12"/>
      <name val="Arial"/>
      <family val="0"/>
      <charset val="1"/>
    </font>
    <font>
      <sz val="11"/>
      <color rgb="FF5A7A95"/>
      <name val="Arial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  <font>
      <b val="true"/>
      <sz val="14"/>
      <color rgb="FF080D12"/>
      <name val="Arial"/>
      <family val="0"/>
      <charset val="1"/>
    </font>
    <font>
      <b val="true"/>
      <sz val="12"/>
      <color rgb="FF00B4FF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080D12"/>
        <bgColor rgb="FF0E1620"/>
      </patternFill>
    </fill>
    <fill>
      <patternFill patternType="solid">
        <fgColor rgb="FF0E1620"/>
        <bgColor rgb="FF0D1F2E"/>
      </patternFill>
    </fill>
    <fill>
      <patternFill patternType="solid">
        <fgColor rgb="FF00B4FF"/>
        <bgColor rgb="FF33CCCC"/>
      </patternFill>
    </fill>
    <fill>
      <patternFill patternType="solid">
        <fgColor rgb="FF0088CC"/>
        <bgColor rgb="FF008080"/>
      </patternFill>
    </fill>
    <fill>
      <patternFill patternType="solid">
        <fgColor rgb="FF0D1F2E"/>
        <bgColor rgb="FF0E162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1A2535"/>
      </left>
      <right style="thin">
        <color rgb="FF1A2535"/>
      </right>
      <top style="thin">
        <color rgb="FF1A2535"/>
      </top>
      <bottom style="thin">
        <color rgb="FF1A2535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1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2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5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4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1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3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8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2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1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2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8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9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1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E676"/>
      <rgbColor rgb="FF0000FF"/>
      <rgbColor rgb="FFFFFF00"/>
      <rgbColor rgb="FFFF00FF"/>
      <rgbColor rgb="FF00FFFF"/>
      <rgbColor rgb="FF800000"/>
      <rgbColor rgb="FF008000"/>
      <rgbColor rgb="FF080D12"/>
      <rgbColor rgb="FF808000"/>
      <rgbColor rgb="FF800080"/>
      <rgbColor rgb="FF0088CC"/>
      <rgbColor rgb="FFC0C0C0"/>
      <rgbColor rgb="FF878787"/>
      <rgbColor rgb="FF9999FF"/>
      <rgbColor rgb="FF993366"/>
      <rgbColor rgb="FFFFFFCC"/>
      <rgbColor rgb="FFCCE4F5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4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700"/>
      <rgbColor rgb="FFFF9900"/>
      <rgbColor rgb="FFFF4444"/>
      <rgbColor rgb="FF5A7A95"/>
      <rgbColor rgb="FF969696"/>
      <rgbColor rgb="FF003366"/>
      <rgbColor rgb="FF339966"/>
      <rgbColor rgb="FF0D1F2E"/>
      <rgbColor rgb="FF0E1620"/>
      <rgbColor rgb="FF993300"/>
      <rgbColor rgb="FF993366"/>
      <rgbColor rgb="FF333399"/>
      <rgbColor rgb="FF1A2535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Andamento Bankroll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'📈 Grafico Bankroll'!B1</c:f>
              <c:strCache>
                <c:ptCount val="1"/>
                <c:pt idx="0">
                  <c:v>Bankroll (€)</c:v>
                </c:pt>
              </c:strCache>
            </c:strRef>
          </c:tx>
          <c:spPr>
            <a:solidFill>
              <a:srgbClr val="00b4ff"/>
            </a:solidFill>
            <a:ln w="20160">
              <a:solidFill>
                <a:srgbClr val="00b4ff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'📈 Grafico Bankroll'!$A$2:$A$31</c:f>
              <c:strCach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strCache>
            </c:strRef>
          </c:cat>
          <c:val>
            <c:numRef>
              <c:f>'📈 Grafico Bankroll'!$B$2:$B$31</c:f>
              <c:numCache>
                <c:formatCode>\€#,##0.00</c:formatCode>
                <c:ptCount val="30"/>
                <c:pt idx="0">
                  <c:v>1011</c:v>
                </c:pt>
                <c:pt idx="1">
                  <c:v>1011</c:v>
                </c:pt>
                <c:pt idx="2">
                  <c:v>1011</c:v>
                </c:pt>
                <c:pt idx="3">
                  <c:v>1011</c:v>
                </c:pt>
                <c:pt idx="4">
                  <c:v>1011</c:v>
                </c:pt>
                <c:pt idx="5">
                  <c:v>1011</c:v>
                </c:pt>
                <c:pt idx="6">
                  <c:v>1011</c:v>
                </c:pt>
                <c:pt idx="7">
                  <c:v>1011</c:v>
                </c:pt>
                <c:pt idx="8">
                  <c:v>1011</c:v>
                </c:pt>
                <c:pt idx="9">
                  <c:v>1011</c:v>
                </c:pt>
                <c:pt idx="10">
                  <c:v>1011</c:v>
                </c:pt>
                <c:pt idx="11">
                  <c:v>1011</c:v>
                </c:pt>
                <c:pt idx="12">
                  <c:v>1011</c:v>
                </c:pt>
                <c:pt idx="13">
                  <c:v>1011</c:v>
                </c:pt>
                <c:pt idx="14">
                  <c:v>1011</c:v>
                </c:pt>
                <c:pt idx="15">
                  <c:v>1011</c:v>
                </c:pt>
                <c:pt idx="16">
                  <c:v>1011</c:v>
                </c:pt>
                <c:pt idx="17">
                  <c:v>1011</c:v>
                </c:pt>
                <c:pt idx="18">
                  <c:v>1011</c:v>
                </c:pt>
                <c:pt idx="19">
                  <c:v>1011</c:v>
                </c:pt>
                <c:pt idx="20">
                  <c:v>1011</c:v>
                </c:pt>
                <c:pt idx="21">
                  <c:v>1011</c:v>
                </c:pt>
                <c:pt idx="22">
                  <c:v>1011</c:v>
                </c:pt>
                <c:pt idx="23">
                  <c:v>1011</c:v>
                </c:pt>
                <c:pt idx="24">
                  <c:v>1011</c:v>
                </c:pt>
                <c:pt idx="25">
                  <c:v>1011</c:v>
                </c:pt>
                <c:pt idx="26">
                  <c:v>1011</c:v>
                </c:pt>
                <c:pt idx="27">
                  <c:v>1011</c:v>
                </c:pt>
                <c:pt idx="28">
                  <c:v>1011</c:v>
                </c:pt>
                <c:pt idx="29">
                  <c:v>1011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71560017"/>
        <c:axId val="66352288"/>
      </c:lineChart>
      <c:catAx>
        <c:axId val="7156001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N. Scommessa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6352288"/>
        <c:crosses val="autoZero"/>
        <c:auto val="1"/>
        <c:lblAlgn val="ctr"/>
        <c:lblOffset val="100"/>
        <c:noMultiLvlLbl val="0"/>
      </c:catAx>
      <c:valAx>
        <c:axId val="66352288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Bankroll (€)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€#,##0.00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1560017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zero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0</xdr:colOff>
      <xdr:row>0</xdr:row>
      <xdr:rowOff>190440</xdr:rowOff>
    </xdr:from>
    <xdr:to>
      <xdr:col>18</xdr:col>
      <xdr:colOff>186480</xdr:colOff>
      <xdr:row>26</xdr:row>
      <xdr:rowOff>126360</xdr:rowOff>
    </xdr:to>
    <xdr:graphicFrame>
      <xdr:nvGraphicFramePr>
        <xdr:cNvPr id="0" name="Chart 1"/>
        <xdr:cNvGraphicFramePr/>
      </xdr:nvGraphicFramePr>
      <xdr:xfrm>
        <a:off x="2725920" y="190440"/>
        <a:ext cx="9359280" cy="5031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7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28"/>
    <col collapsed="false" customWidth="true" hidden="false" outlineLevel="0" max="4" min="3" style="1" width="18"/>
    <col collapsed="false" customWidth="true" hidden="false" outlineLevel="0" max="5" min="5" style="1" width="3"/>
    <col collapsed="false" customWidth="true" hidden="false" outlineLevel="0" max="6" min="6" style="1" width="28"/>
    <col collapsed="false" customWidth="true" hidden="false" outlineLevel="0" max="8" min="7" style="1" width="18"/>
    <col collapsed="false" customWidth="true" hidden="false" outlineLevel="0" max="9" min="9" style="1" width="3"/>
  </cols>
  <sheetData>
    <row r="1" customFormat="false" ht="21.75" hidden="false" customHeight="tru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2"/>
    </row>
    <row r="2" customFormat="false" ht="21.75" hidden="false" customHeight="true" outlineLevel="0" collapsed="false">
      <c r="A2" s="2"/>
      <c r="B2" s="3"/>
      <c r="C2" s="3"/>
      <c r="D2" s="3"/>
      <c r="E2" s="3"/>
      <c r="F2" s="3"/>
      <c r="G2" s="3"/>
      <c r="H2" s="3"/>
      <c r="I2" s="2"/>
    </row>
    <row r="3" customFormat="false" ht="21.75" hidden="false" customHeight="true" outlineLevel="0" collapsed="false">
      <c r="A3" s="2"/>
      <c r="B3" s="4" t="s">
        <v>1</v>
      </c>
      <c r="C3" s="4"/>
      <c r="D3" s="4"/>
      <c r="E3" s="4"/>
      <c r="F3" s="4"/>
      <c r="G3" s="4"/>
      <c r="H3" s="4"/>
      <c r="I3" s="2"/>
    </row>
    <row r="4" customFormat="false" ht="21.75" hidden="false" customHeight="true" outlineLevel="0" collapsed="false">
      <c r="A4" s="2"/>
      <c r="E4" s="2"/>
      <c r="I4" s="2"/>
    </row>
    <row r="5" customFormat="false" ht="21.75" hidden="false" customHeight="true" outlineLevel="0" collapsed="false">
      <c r="A5" s="2"/>
      <c r="B5" s="5" t="s">
        <v>2</v>
      </c>
      <c r="C5" s="5"/>
      <c r="D5" s="5"/>
      <c r="E5" s="2"/>
      <c r="F5" s="5" t="s">
        <v>3</v>
      </c>
      <c r="G5" s="5"/>
      <c r="H5" s="5"/>
      <c r="I5" s="2"/>
    </row>
    <row r="6" customFormat="false" ht="21.75" hidden="false" customHeight="true" outlineLevel="0" collapsed="false">
      <c r="A6" s="2"/>
      <c r="B6" s="6" t="s">
        <v>4</v>
      </c>
      <c r="C6" s="7" t="n">
        <v>1000</v>
      </c>
      <c r="D6" s="8"/>
      <c r="E6" s="2"/>
      <c r="F6" s="6" t="s">
        <v>5</v>
      </c>
      <c r="G6" s="9" t="n">
        <f aca="false">COUNTA('📋 Registro'!A2:A1001)</f>
        <v>1</v>
      </c>
      <c r="H6" s="8"/>
      <c r="I6" s="2"/>
    </row>
    <row r="7" customFormat="false" ht="21.75" hidden="false" customHeight="true" outlineLevel="0" collapsed="false">
      <c r="A7" s="2"/>
      <c r="B7" s="6" t="s">
        <v>6</v>
      </c>
      <c r="C7" s="7" t="n">
        <v>1000</v>
      </c>
      <c r="D7" s="8"/>
      <c r="E7" s="2"/>
      <c r="F7" s="6" t="s">
        <v>7</v>
      </c>
      <c r="G7" s="9" t="n">
        <f aca="false">COUNTIF('📋 Registro'!G2:G1001,"Vinta")</f>
        <v>1</v>
      </c>
      <c r="H7" s="8"/>
      <c r="I7" s="2"/>
    </row>
    <row r="8" customFormat="false" ht="21.75" hidden="false" customHeight="true" outlineLevel="0" collapsed="false">
      <c r="A8" s="2"/>
      <c r="B8" s="6" t="s">
        <v>8</v>
      </c>
      <c r="C8" s="10" t="n">
        <f aca="false">C6*0.01</f>
        <v>10</v>
      </c>
      <c r="D8" s="8"/>
      <c r="E8" s="2"/>
      <c r="F8" s="6" t="s">
        <v>9</v>
      </c>
      <c r="G8" s="9" t="n">
        <f aca="false">COUNTIF('📋 Registro'!G2:G1001,"Persa")</f>
        <v>0</v>
      </c>
      <c r="H8" s="8"/>
      <c r="I8" s="2"/>
    </row>
    <row r="9" customFormat="false" ht="21.75" hidden="false" customHeight="true" outlineLevel="0" collapsed="false">
      <c r="A9" s="2"/>
      <c r="B9" s="6" t="s">
        <v>10</v>
      </c>
      <c r="C9" s="11" t="n">
        <v>0.02</v>
      </c>
      <c r="D9" s="8"/>
      <c r="E9" s="2"/>
      <c r="F9" s="6" t="s">
        <v>11</v>
      </c>
      <c r="G9" s="12" t="n">
        <f aca="false">IF(G6=0,0,G7/G6)</f>
        <v>1</v>
      </c>
      <c r="H9" s="8"/>
      <c r="I9" s="2"/>
    </row>
    <row r="10" customFormat="false" ht="21.75" hidden="false" customHeight="true" outlineLevel="0" collapsed="false">
      <c r="A10" s="2"/>
      <c r="B10" s="6" t="s">
        <v>12</v>
      </c>
      <c r="C10" s="11" t="n">
        <v>0.05</v>
      </c>
      <c r="D10" s="8"/>
      <c r="E10" s="2"/>
      <c r="F10" s="6" t="s">
        <v>13</v>
      </c>
      <c r="G10" s="13" t="n">
        <f aca="false">IF(COUNTA('📋 Registro'!D2:D1001)=0,0,SUM('📋 Registro'!D2:D1001))</f>
        <v>10</v>
      </c>
      <c r="H10" s="8"/>
      <c r="I10" s="2"/>
    </row>
    <row r="11" customFormat="false" ht="21.75" hidden="false" customHeight="true" outlineLevel="0" collapsed="false">
      <c r="A11" s="2"/>
      <c r="B11" s="6" t="s">
        <v>14</v>
      </c>
      <c r="C11" s="11" t="n">
        <v>0.1</v>
      </c>
      <c r="D11" s="8"/>
      <c r="E11" s="2"/>
      <c r="F11" s="6" t="s">
        <v>15</v>
      </c>
      <c r="G11" s="14" t="n">
        <f aca="false">IF(COUNTA('📋 Registro'!H2:H1001)=0,0,SUM('📋 Registro'!H2:H1001))</f>
        <v>11</v>
      </c>
      <c r="H11" s="8"/>
      <c r="I11" s="2"/>
    </row>
    <row r="12" customFormat="false" ht="21.75" hidden="false" customHeight="true" outlineLevel="0" collapsed="false">
      <c r="A12" s="2"/>
      <c r="E12" s="2"/>
      <c r="F12" s="6" t="s">
        <v>16</v>
      </c>
      <c r="G12" s="15" t="n">
        <f aca="false">IF(G10=0,0,G11/G10)</f>
        <v>1.1</v>
      </c>
      <c r="H12" s="8"/>
      <c r="I12" s="2"/>
    </row>
    <row r="13" customFormat="false" ht="21.75" hidden="false" customHeight="true" outlineLevel="0" collapsed="false">
      <c r="A13" s="2"/>
      <c r="B13" s="16" t="s">
        <v>17</v>
      </c>
      <c r="C13" s="16"/>
      <c r="D13" s="16"/>
      <c r="E13" s="2"/>
      <c r="F13" s="6" t="s">
        <v>18</v>
      </c>
      <c r="G13" s="17" t="n">
        <f aca="false">C7+G11</f>
        <v>1011</v>
      </c>
      <c r="H13" s="8"/>
      <c r="I13" s="2"/>
    </row>
    <row r="14" customFormat="false" ht="21.75" hidden="false" customHeight="true" outlineLevel="0" collapsed="false">
      <c r="A14" s="2"/>
      <c r="B14" s="6" t="s">
        <v>19</v>
      </c>
      <c r="C14" s="13" t="n">
        <f aca="false">C7</f>
        <v>1000</v>
      </c>
      <c r="D14" s="8"/>
      <c r="E14" s="2"/>
      <c r="F14" s="6" t="s">
        <v>20</v>
      </c>
      <c r="G14" s="18" t="n">
        <f aca="false">IF(C7=0,0,(G13-C7)/C7)</f>
        <v>0.011</v>
      </c>
      <c r="H14" s="8"/>
      <c r="I14" s="2"/>
    </row>
    <row r="15" customFormat="false" ht="21.75" hidden="false" customHeight="true" outlineLevel="0" collapsed="false">
      <c r="A15" s="2"/>
      <c r="B15" s="6" t="s">
        <v>21</v>
      </c>
      <c r="C15" s="18" t="n">
        <f aca="false">C9</f>
        <v>0.02</v>
      </c>
      <c r="D15" s="8"/>
      <c r="E15" s="2"/>
      <c r="F15" s="6" t="s">
        <v>22</v>
      </c>
      <c r="G15" s="19" t="n">
        <f aca="false">IF(COUNTA('📋 Registro'!E2:E1001)=0,0,AVERAGE('📋 Registro'!E2:E1001))</f>
        <v>2.1</v>
      </c>
      <c r="H15" s="8"/>
      <c r="I15" s="2"/>
    </row>
    <row r="16" customFormat="false" ht="21.75" hidden="false" customHeight="true" outlineLevel="0" collapsed="false">
      <c r="A16" s="2"/>
      <c r="B16" s="20" t="s">
        <v>23</v>
      </c>
      <c r="C16" s="21" t="n">
        <f aca="false">C14*C15</f>
        <v>20</v>
      </c>
      <c r="D16" s="8"/>
      <c r="E16" s="2"/>
      <c r="F16" s="6" t="s">
        <v>24</v>
      </c>
      <c r="G16" s="22" t="n">
        <f aca="false">IF(COUNTA('📋 Registro'!H2:H1001)=0,0,MIN('📋 Registro'!I2:I1001)-C7)</f>
        <v>11</v>
      </c>
      <c r="H16" s="8"/>
      <c r="I16" s="2"/>
    </row>
    <row r="17" customFormat="false" ht="21.75" hidden="false" customHeight="true" outlineLevel="0" collapsed="false">
      <c r="A17" s="2"/>
      <c r="B17" s="6" t="s">
        <v>25</v>
      </c>
      <c r="C17" s="13" t="n">
        <f aca="false">C8</f>
        <v>10</v>
      </c>
      <c r="D17" s="8"/>
      <c r="E17" s="2"/>
      <c r="I17" s="2"/>
    </row>
    <row r="18" customFormat="false" ht="21.75" hidden="false" customHeight="true" outlineLevel="0" collapsed="false">
      <c r="A18" s="2"/>
      <c r="B18" s="6" t="s">
        <v>26</v>
      </c>
      <c r="C18" s="13" t="n">
        <f aca="false">C14*0.02</f>
        <v>20</v>
      </c>
      <c r="D18" s="8"/>
      <c r="E18" s="2"/>
      <c r="I18" s="2"/>
    </row>
    <row r="19" customFormat="false" ht="21.75" hidden="false" customHeight="true" outlineLevel="0" collapsed="false">
      <c r="A19" s="2"/>
      <c r="E19" s="2"/>
      <c r="F19" s="23" t="s">
        <v>27</v>
      </c>
      <c r="G19" s="23"/>
      <c r="H19" s="23"/>
      <c r="I19" s="2"/>
    </row>
    <row r="20" customFormat="false" ht="21.75" hidden="false" customHeight="true" outlineLevel="0" collapsed="false">
      <c r="A20" s="2"/>
      <c r="B20" s="16" t="s">
        <v>28</v>
      </c>
      <c r="C20" s="16"/>
      <c r="D20" s="16"/>
      <c r="E20" s="2"/>
      <c r="F20" s="24" t="s">
        <v>29</v>
      </c>
      <c r="G20" s="25"/>
      <c r="H20" s="25"/>
      <c r="I20" s="2"/>
    </row>
    <row r="21" customFormat="false" ht="21.75" hidden="false" customHeight="true" outlineLevel="0" collapsed="false">
      <c r="A21" s="2"/>
      <c r="B21" s="6" t="s">
        <v>30</v>
      </c>
      <c r="C21" s="26" t="n">
        <v>2.1</v>
      </c>
      <c r="D21" s="8"/>
      <c r="E21" s="2"/>
      <c r="F21" s="27" t="s">
        <v>31</v>
      </c>
      <c r="G21" s="25"/>
      <c r="H21" s="25"/>
      <c r="I21" s="2"/>
    </row>
    <row r="22" customFormat="false" ht="21.75" hidden="false" customHeight="true" outlineLevel="0" collapsed="false">
      <c r="A22" s="2"/>
      <c r="B22" s="6" t="s">
        <v>32</v>
      </c>
      <c r="C22" s="11" t="n">
        <v>0.55</v>
      </c>
      <c r="D22" s="8"/>
      <c r="E22" s="2"/>
      <c r="F22" s="28" t="s">
        <v>33</v>
      </c>
      <c r="G22" s="25"/>
      <c r="H22" s="25"/>
      <c r="I22" s="2"/>
    </row>
    <row r="23" customFormat="false" ht="21.75" hidden="false" customHeight="true" outlineLevel="0" collapsed="false">
      <c r="A23" s="2"/>
      <c r="B23" s="6" t="s">
        <v>34</v>
      </c>
      <c r="C23" s="29" t="n">
        <f aca="false">C21-1</f>
        <v>1.1</v>
      </c>
      <c r="D23" s="8"/>
      <c r="E23" s="2"/>
      <c r="F23" s="30" t="s">
        <v>35</v>
      </c>
      <c r="G23" s="25"/>
      <c r="H23" s="25"/>
      <c r="I23" s="2"/>
    </row>
    <row r="24" customFormat="false" ht="21.75" hidden="false" customHeight="true" outlineLevel="0" collapsed="false">
      <c r="A24" s="2"/>
      <c r="B24" s="6" t="s">
        <v>36</v>
      </c>
      <c r="C24" s="29" t="n">
        <f aca="false">C22</f>
        <v>0.55</v>
      </c>
      <c r="D24" s="8"/>
      <c r="E24" s="2"/>
      <c r="F24" s="31" t="s">
        <v>37</v>
      </c>
      <c r="G24" s="25"/>
      <c r="H24" s="25"/>
      <c r="I24" s="2"/>
    </row>
    <row r="25" customFormat="false" ht="21.75" hidden="false" customHeight="true" outlineLevel="0" collapsed="false">
      <c r="A25" s="2"/>
      <c r="B25" s="6" t="s">
        <v>38</v>
      </c>
      <c r="C25" s="29" t="n">
        <f aca="false">1-C22</f>
        <v>0.45</v>
      </c>
      <c r="D25" s="8"/>
      <c r="E25" s="2"/>
      <c r="I25" s="2"/>
    </row>
    <row r="26" customFormat="false" ht="21.75" hidden="false" customHeight="true" outlineLevel="0" collapsed="false">
      <c r="A26" s="2"/>
      <c r="B26" s="6" t="s">
        <v>39</v>
      </c>
      <c r="C26" s="18" t="n">
        <f aca="false">IF(C23=0,0,(C24*C23-C25)/C23)</f>
        <v>0.140909090909091</v>
      </c>
      <c r="D26" s="8"/>
      <c r="E26" s="2"/>
      <c r="I26" s="2"/>
    </row>
    <row r="27" customFormat="false" ht="21.75" hidden="false" customHeight="true" outlineLevel="0" collapsed="false">
      <c r="A27" s="2"/>
      <c r="B27" s="6" t="s">
        <v>40</v>
      </c>
      <c r="C27" s="18" t="n">
        <f aca="false">C26/2</f>
        <v>0.0704545454545455</v>
      </c>
      <c r="D27" s="8"/>
      <c r="E27" s="2"/>
      <c r="I27" s="2"/>
    </row>
    <row r="28" customFormat="false" ht="21.75" hidden="false" customHeight="true" outlineLevel="0" collapsed="false">
      <c r="A28" s="2"/>
      <c r="B28" s="20" t="s">
        <v>41</v>
      </c>
      <c r="C28" s="32" t="n">
        <f aca="false">C7*C26</f>
        <v>140.909090909091</v>
      </c>
      <c r="D28" s="8"/>
      <c r="E28" s="2"/>
      <c r="I28" s="2"/>
    </row>
    <row r="29" customFormat="false" ht="21.75" hidden="false" customHeight="true" outlineLevel="0" collapsed="false">
      <c r="A29" s="2"/>
      <c r="B29" s="20" t="s">
        <v>42</v>
      </c>
      <c r="C29" s="21" t="n">
        <f aca="false">C7*C27</f>
        <v>70.4545454545455</v>
      </c>
      <c r="D29" s="8"/>
      <c r="E29" s="2"/>
      <c r="I29" s="2"/>
    </row>
    <row r="30" customFormat="false" ht="21.75" hidden="false" customHeight="true" outlineLevel="0" collapsed="false">
      <c r="A30" s="2"/>
      <c r="E30" s="2"/>
      <c r="I30" s="2"/>
    </row>
    <row r="31" customFormat="false" ht="21.75" hidden="false" customHeight="true" outlineLevel="0" collapsed="false">
      <c r="A31" s="2"/>
      <c r="B31" s="16" t="s">
        <v>43</v>
      </c>
      <c r="C31" s="16"/>
      <c r="D31" s="16"/>
      <c r="E31" s="2"/>
      <c r="I31" s="2"/>
    </row>
    <row r="32" customFormat="false" ht="21.75" hidden="false" customHeight="true" outlineLevel="0" collapsed="false">
      <c r="A32" s="2"/>
      <c r="B32" s="6" t="s">
        <v>44</v>
      </c>
      <c r="C32" s="13" t="n">
        <f aca="false">C7</f>
        <v>1000</v>
      </c>
      <c r="D32" s="8"/>
      <c r="E32" s="2"/>
      <c r="I32" s="2"/>
    </row>
    <row r="33" customFormat="false" ht="21.75" hidden="false" customHeight="true" outlineLevel="0" collapsed="false">
      <c r="A33" s="2"/>
      <c r="B33" s="6" t="s">
        <v>45</v>
      </c>
      <c r="C33" s="22" t="n">
        <f aca="false">C7*C10</f>
        <v>50</v>
      </c>
      <c r="D33" s="8"/>
      <c r="E33" s="2"/>
      <c r="I33" s="2"/>
    </row>
    <row r="34" customFormat="false" ht="21.75" hidden="false" customHeight="true" outlineLevel="0" collapsed="false">
      <c r="A34" s="2"/>
      <c r="B34" s="6" t="s">
        <v>46</v>
      </c>
      <c r="C34" s="33" t="n">
        <f aca="false">C7*C11</f>
        <v>100</v>
      </c>
      <c r="D34" s="8"/>
      <c r="E34" s="2"/>
      <c r="I34" s="2"/>
    </row>
    <row r="35" customFormat="false" ht="21.75" hidden="false" customHeight="true" outlineLevel="0" collapsed="false">
      <c r="A35" s="2"/>
      <c r="B35" s="6" t="s">
        <v>47</v>
      </c>
      <c r="C35" s="22" t="n">
        <f aca="false">C32-C33</f>
        <v>950</v>
      </c>
      <c r="D35" s="8"/>
      <c r="E35" s="2"/>
      <c r="I35" s="2"/>
    </row>
    <row r="36" customFormat="false" ht="21.75" hidden="false" customHeight="true" outlineLevel="0" collapsed="false">
      <c r="A36" s="2"/>
      <c r="B36" s="6" t="s">
        <v>48</v>
      </c>
      <c r="C36" s="34" t="n">
        <f aca="false">C32+C34</f>
        <v>1100</v>
      </c>
      <c r="D36" s="8"/>
      <c r="E36" s="2"/>
      <c r="I36" s="2"/>
    </row>
    <row r="37" customFormat="false" ht="21.75" hidden="false" customHeight="true" outlineLevel="0" collapsed="false">
      <c r="A37" s="2"/>
      <c r="E37" s="2"/>
      <c r="I37" s="2"/>
    </row>
    <row r="38" customFormat="false" ht="21.75" hidden="false" customHeight="true" outlineLevel="0" collapsed="false">
      <c r="A38" s="2"/>
      <c r="E38" s="2"/>
      <c r="I38" s="2"/>
    </row>
    <row r="39" customFormat="false" ht="21.75" hidden="false" customHeight="true" outlineLevel="0" collapsed="false">
      <c r="A39" s="2"/>
      <c r="E39" s="2"/>
      <c r="I39" s="2"/>
    </row>
    <row r="40" customFormat="false" ht="21.75" hidden="false" customHeight="true" outlineLevel="0" collapsed="false">
      <c r="A40" s="2"/>
      <c r="E40" s="2"/>
      <c r="I40" s="2"/>
    </row>
    <row r="41" customFormat="false" ht="21.75" hidden="false" customHeight="true" outlineLevel="0" collapsed="false">
      <c r="A41" s="2"/>
      <c r="E41" s="2"/>
      <c r="I41" s="2"/>
    </row>
    <row r="42" customFormat="false" ht="21.75" hidden="false" customHeight="true" outlineLevel="0" collapsed="false">
      <c r="A42" s="2"/>
      <c r="E42" s="2"/>
      <c r="I42" s="2"/>
    </row>
    <row r="43" customFormat="false" ht="21.75" hidden="false" customHeight="true" outlineLevel="0" collapsed="false">
      <c r="A43" s="2"/>
      <c r="E43" s="2"/>
      <c r="I43" s="2"/>
    </row>
    <row r="44" customFormat="false" ht="21.75" hidden="false" customHeight="true" outlineLevel="0" collapsed="false">
      <c r="A44" s="2"/>
      <c r="E44" s="2"/>
      <c r="I44" s="2"/>
    </row>
    <row r="45" customFormat="false" ht="21.75" hidden="false" customHeight="true" outlineLevel="0" collapsed="false">
      <c r="A45" s="2"/>
      <c r="E45" s="2"/>
      <c r="I45" s="2"/>
    </row>
    <row r="46" customFormat="false" ht="21.75" hidden="false" customHeight="true" outlineLevel="0" collapsed="false">
      <c r="A46" s="2"/>
      <c r="E46" s="2"/>
      <c r="I46" s="2"/>
    </row>
    <row r="47" customFormat="false" ht="21.75" hidden="false" customHeight="true" outlineLevel="0" collapsed="false">
      <c r="A47" s="2"/>
      <c r="E47" s="2"/>
      <c r="I47" s="2"/>
    </row>
    <row r="48" customFormat="false" ht="21.75" hidden="false" customHeight="true" outlineLevel="0" collapsed="false">
      <c r="A48" s="2"/>
      <c r="E48" s="2"/>
      <c r="I48" s="2"/>
    </row>
    <row r="49" customFormat="false" ht="21.75" hidden="false" customHeight="true" outlineLevel="0" collapsed="false">
      <c r="A49" s="2"/>
      <c r="E49" s="2"/>
      <c r="I49" s="2"/>
    </row>
    <row r="50" customFormat="false" ht="21.75" hidden="false" customHeight="true" outlineLevel="0" collapsed="false"/>
    <row r="51" customFormat="false" ht="21.75" hidden="false" customHeight="true" outlineLevel="0" collapsed="false"/>
    <row r="52" customFormat="false" ht="21.75" hidden="false" customHeight="true" outlineLevel="0" collapsed="false"/>
    <row r="53" customFormat="false" ht="21.75" hidden="false" customHeight="true" outlineLevel="0" collapsed="false"/>
    <row r="54" customFormat="false" ht="21.75" hidden="false" customHeight="true" outlineLevel="0" collapsed="false"/>
    <row r="55" customFormat="false" ht="21.75" hidden="false" customHeight="true" outlineLevel="0" collapsed="false"/>
    <row r="56" customFormat="false" ht="21.75" hidden="false" customHeight="true" outlineLevel="0" collapsed="false"/>
    <row r="57" customFormat="false" ht="21.75" hidden="false" customHeight="true" outlineLevel="0" collapsed="false"/>
    <row r="58" customFormat="false" ht="21.75" hidden="false" customHeight="true" outlineLevel="0" collapsed="false"/>
    <row r="59" customFormat="false" ht="21.75" hidden="false" customHeight="true" outlineLevel="0" collapsed="false"/>
    <row r="60" customFormat="false" ht="21.75" hidden="false" customHeight="true" outlineLevel="0" collapsed="false"/>
    <row r="61" customFormat="false" ht="21.75" hidden="false" customHeight="true" outlineLevel="0" collapsed="false"/>
    <row r="62" customFormat="false" ht="21.75" hidden="false" customHeight="true" outlineLevel="0" collapsed="false"/>
    <row r="63" customFormat="false" ht="21.75" hidden="false" customHeight="true" outlineLevel="0" collapsed="false"/>
    <row r="64" customFormat="false" ht="21.75" hidden="false" customHeight="true" outlineLevel="0" collapsed="false"/>
    <row r="65" customFormat="false" ht="21.75" hidden="false" customHeight="true" outlineLevel="0" collapsed="false"/>
    <row r="66" customFormat="false" ht="21.75" hidden="false" customHeight="true" outlineLevel="0" collapsed="false"/>
    <row r="67" customFormat="false" ht="21.75" hidden="false" customHeight="true" outlineLevel="0" collapsed="false"/>
    <row r="68" customFormat="false" ht="21.75" hidden="false" customHeight="true" outlineLevel="0" collapsed="false"/>
    <row r="69" customFormat="false" ht="21.75" hidden="false" customHeight="true" outlineLevel="0" collapsed="false"/>
    <row r="70" customFormat="false" ht="21.75" hidden="false" customHeight="true" outlineLevel="0" collapsed="false"/>
    <row r="71" customFormat="false" ht="21.75" hidden="false" customHeight="true" outlineLevel="0" collapsed="false"/>
    <row r="72" customFormat="false" ht="21.75" hidden="false" customHeight="true" outlineLevel="0" collapsed="false"/>
    <row r="73" customFormat="false" ht="21.75" hidden="false" customHeight="true" outlineLevel="0" collapsed="false"/>
    <row r="74" customFormat="false" ht="21.75" hidden="false" customHeight="true" outlineLevel="0" collapsed="false"/>
    <row r="75" customFormat="false" ht="21.75" hidden="false" customHeight="true" outlineLevel="0" collapsed="false"/>
    <row r="76" customFormat="false" ht="21.75" hidden="false" customHeight="true" outlineLevel="0" collapsed="false"/>
    <row r="77" customFormat="false" ht="21.75" hidden="false" customHeight="true" outlineLevel="0" collapsed="false"/>
    <row r="78" customFormat="false" ht="21.75" hidden="false" customHeight="true" outlineLevel="0" collapsed="false"/>
    <row r="79" customFormat="false" ht="21.75" hidden="false" customHeight="true" outlineLevel="0" collapsed="false"/>
  </sheetData>
  <mergeCells count="8">
    <mergeCell ref="B1:H2"/>
    <mergeCell ref="B3:H3"/>
    <mergeCell ref="B5:D5"/>
    <mergeCell ref="F5:H5"/>
    <mergeCell ref="B13:D13"/>
    <mergeCell ref="F19:H19"/>
    <mergeCell ref="B20:D20"/>
    <mergeCell ref="B31:D3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"/>
    <col collapsed="false" customWidth="true" hidden="false" outlineLevel="0" max="2" min="2" style="1" width="22"/>
    <col collapsed="false" customWidth="true" hidden="false" outlineLevel="0" max="3" min="3" style="1" width="14"/>
    <col collapsed="false" customWidth="true" hidden="false" outlineLevel="0" max="4" min="4" style="1" width="12"/>
    <col collapsed="false" customWidth="true" hidden="false" outlineLevel="0" max="5" min="5" style="1" width="10"/>
    <col collapsed="false" customWidth="true" hidden="false" outlineLevel="0" max="6" min="6" style="1" width="14"/>
    <col collapsed="false" customWidth="true" hidden="false" outlineLevel="0" max="7" min="7" style="1" width="12"/>
    <col collapsed="false" customWidth="true" hidden="false" outlineLevel="0" max="8" min="8" style="1" width="14"/>
    <col collapsed="false" customWidth="true" hidden="false" outlineLevel="0" max="9" min="9" style="1" width="16"/>
    <col collapsed="false" customWidth="true" hidden="false" outlineLevel="0" max="10" min="10" style="1" width="14"/>
  </cols>
  <sheetData>
    <row r="1" customFormat="false" ht="27.75" hidden="false" customHeight="true" outlineLevel="0" collapsed="false">
      <c r="A1" s="35" t="s">
        <v>49</v>
      </c>
      <c r="B1" s="35" t="s">
        <v>50</v>
      </c>
      <c r="C1" s="35" t="s">
        <v>51</v>
      </c>
      <c r="D1" s="35" t="s">
        <v>52</v>
      </c>
      <c r="E1" s="35" t="s">
        <v>53</v>
      </c>
      <c r="F1" s="35" t="s">
        <v>54</v>
      </c>
      <c r="G1" s="35" t="s">
        <v>55</v>
      </c>
      <c r="H1" s="35" t="s">
        <v>56</v>
      </c>
      <c r="I1" s="35" t="s">
        <v>57</v>
      </c>
      <c r="J1" s="35" t="s">
        <v>58</v>
      </c>
    </row>
    <row r="2" customFormat="false" ht="26.25" hidden="false" customHeight="true" outlineLevel="0" collapsed="false">
      <c r="A2" s="36" t="s">
        <v>59</v>
      </c>
      <c r="B2" s="6" t="s">
        <v>60</v>
      </c>
      <c r="C2" s="36" t="s">
        <v>61</v>
      </c>
      <c r="D2" s="37" t="n">
        <v>10</v>
      </c>
      <c r="E2" s="26" t="n">
        <v>2.1</v>
      </c>
      <c r="F2" s="36" t="s">
        <v>62</v>
      </c>
      <c r="G2" s="38" t="s">
        <v>63</v>
      </c>
      <c r="H2" s="39" t="n">
        <f aca="false">IF(G2="Vinta",(E2-1)*D2,IF(G2="Persa",-D2,0))</f>
        <v>11</v>
      </c>
      <c r="I2" s="13" t="n">
        <f aca="false">'🏦 Calcolatori'!C7+H2</f>
        <v>1011</v>
      </c>
      <c r="J2" s="6"/>
    </row>
    <row r="3" customFormat="false" ht="15" hidden="false" customHeight="true" outlineLevel="0" collapsed="false">
      <c r="A3" s="36"/>
      <c r="B3" s="6"/>
      <c r="C3" s="36"/>
      <c r="D3" s="37"/>
      <c r="E3" s="26"/>
      <c r="F3" s="36"/>
      <c r="G3" s="38"/>
      <c r="H3" s="39" t="n">
        <f aca="false">IF(G3="Vinta",(E3-1)*D3,IF(G3="Persa",-D3,0))</f>
        <v>0</v>
      </c>
      <c r="I3" s="13" t="n">
        <f aca="false">I2+H3</f>
        <v>1011</v>
      </c>
      <c r="J3" s="6"/>
    </row>
    <row r="4" customFormat="false" ht="15" hidden="false" customHeight="true" outlineLevel="0" collapsed="false">
      <c r="A4" s="36"/>
      <c r="B4" s="6"/>
      <c r="C4" s="36"/>
      <c r="D4" s="37"/>
      <c r="E4" s="26"/>
      <c r="F4" s="36"/>
      <c r="G4" s="38"/>
      <c r="H4" s="39" t="n">
        <f aca="false">IF(G4="Vinta",(E4-1)*D4,IF(G4="Persa",-D4,0))</f>
        <v>0</v>
      </c>
      <c r="I4" s="13" t="n">
        <f aca="false">I3+H4</f>
        <v>1011</v>
      </c>
      <c r="J4" s="6"/>
    </row>
    <row r="5" customFormat="false" ht="15" hidden="false" customHeight="true" outlineLevel="0" collapsed="false">
      <c r="A5" s="36"/>
      <c r="B5" s="6"/>
      <c r="C5" s="36"/>
      <c r="D5" s="37"/>
      <c r="E5" s="26"/>
      <c r="F5" s="36"/>
      <c r="G5" s="38"/>
      <c r="H5" s="39" t="n">
        <f aca="false">IF(G5="Vinta",(E5-1)*D5,IF(G5="Persa",-D5,0))</f>
        <v>0</v>
      </c>
      <c r="I5" s="13" t="n">
        <f aca="false">I4+H5</f>
        <v>1011</v>
      </c>
      <c r="J5" s="6"/>
    </row>
    <row r="6" customFormat="false" ht="15" hidden="false" customHeight="true" outlineLevel="0" collapsed="false">
      <c r="A6" s="36"/>
      <c r="B6" s="6"/>
      <c r="C6" s="36"/>
      <c r="D6" s="37"/>
      <c r="E6" s="26"/>
      <c r="F6" s="36"/>
      <c r="G6" s="38"/>
      <c r="H6" s="39" t="n">
        <f aca="false">IF(G6="Vinta",(E6-1)*D6,IF(G6="Persa",-D6,0))</f>
        <v>0</v>
      </c>
      <c r="I6" s="13" t="n">
        <f aca="false">I5+H6</f>
        <v>1011</v>
      </c>
      <c r="J6" s="6"/>
    </row>
    <row r="7" customFormat="false" ht="15" hidden="false" customHeight="true" outlineLevel="0" collapsed="false">
      <c r="A7" s="36"/>
      <c r="B7" s="6"/>
      <c r="C7" s="36"/>
      <c r="D7" s="37"/>
      <c r="E7" s="26"/>
      <c r="F7" s="36"/>
      <c r="G7" s="38"/>
      <c r="H7" s="39" t="n">
        <f aca="false">IF(G7="Vinta",(E7-1)*D7,IF(G7="Persa",-D7,0))</f>
        <v>0</v>
      </c>
      <c r="I7" s="13" t="n">
        <f aca="false">I6+H7</f>
        <v>1011</v>
      </c>
      <c r="J7" s="6"/>
    </row>
    <row r="8" customFormat="false" ht="15" hidden="false" customHeight="true" outlineLevel="0" collapsed="false">
      <c r="A8" s="36"/>
      <c r="B8" s="6"/>
      <c r="C8" s="36"/>
      <c r="D8" s="37"/>
      <c r="E8" s="26"/>
      <c r="F8" s="36"/>
      <c r="G8" s="38"/>
      <c r="H8" s="39" t="n">
        <f aca="false">IF(G8="Vinta",(E8-1)*D8,IF(G8="Persa",-D8,0))</f>
        <v>0</v>
      </c>
      <c r="I8" s="13" t="n">
        <f aca="false">I7+H8</f>
        <v>1011</v>
      </c>
      <c r="J8" s="6"/>
    </row>
    <row r="9" customFormat="false" ht="15" hidden="false" customHeight="true" outlineLevel="0" collapsed="false">
      <c r="A9" s="36"/>
      <c r="B9" s="6"/>
      <c r="C9" s="36"/>
      <c r="D9" s="37"/>
      <c r="E9" s="26"/>
      <c r="F9" s="36"/>
      <c r="G9" s="38"/>
      <c r="H9" s="39" t="n">
        <f aca="false">IF(G9="Vinta",(E9-1)*D9,IF(G9="Persa",-D9,0))</f>
        <v>0</v>
      </c>
      <c r="I9" s="13" t="n">
        <f aca="false">I8+H9</f>
        <v>1011</v>
      </c>
      <c r="J9" s="6"/>
    </row>
    <row r="10" customFormat="false" ht="15" hidden="false" customHeight="true" outlineLevel="0" collapsed="false">
      <c r="A10" s="36"/>
      <c r="B10" s="6"/>
      <c r="C10" s="36"/>
      <c r="D10" s="37"/>
      <c r="E10" s="26"/>
      <c r="F10" s="36"/>
      <c r="G10" s="38"/>
      <c r="H10" s="39" t="n">
        <f aca="false">IF(G10="Vinta",(E10-1)*D10,IF(G10="Persa",-D10,0))</f>
        <v>0</v>
      </c>
      <c r="I10" s="13" t="n">
        <f aca="false">I9+H10</f>
        <v>1011</v>
      </c>
      <c r="J10" s="6"/>
    </row>
    <row r="11" customFormat="false" ht="15" hidden="false" customHeight="true" outlineLevel="0" collapsed="false">
      <c r="A11" s="36"/>
      <c r="B11" s="6"/>
      <c r="C11" s="36"/>
      <c r="D11" s="37"/>
      <c r="E11" s="26"/>
      <c r="F11" s="36"/>
      <c r="G11" s="38"/>
      <c r="H11" s="39" t="n">
        <f aca="false">IF(G11="Vinta",(E11-1)*D11,IF(G11="Persa",-D11,0))</f>
        <v>0</v>
      </c>
      <c r="I11" s="13" t="n">
        <f aca="false">I10+H11</f>
        <v>1011</v>
      </c>
      <c r="J11" s="6"/>
    </row>
    <row r="12" customFormat="false" ht="15" hidden="false" customHeight="true" outlineLevel="0" collapsed="false">
      <c r="A12" s="36"/>
      <c r="B12" s="6"/>
      <c r="C12" s="36"/>
      <c r="D12" s="37"/>
      <c r="E12" s="26"/>
      <c r="F12" s="36"/>
      <c r="G12" s="38"/>
      <c r="H12" s="39" t="n">
        <f aca="false">IF(G12="Vinta",(E12-1)*D12,IF(G12="Persa",-D12,0))</f>
        <v>0</v>
      </c>
      <c r="I12" s="13" t="n">
        <f aca="false">I11+H12</f>
        <v>1011</v>
      </c>
      <c r="J12" s="6"/>
    </row>
    <row r="13" customFormat="false" ht="15" hidden="false" customHeight="true" outlineLevel="0" collapsed="false">
      <c r="A13" s="36"/>
      <c r="B13" s="6"/>
      <c r="C13" s="36"/>
      <c r="D13" s="37"/>
      <c r="E13" s="26"/>
      <c r="F13" s="36"/>
      <c r="G13" s="38"/>
      <c r="H13" s="39" t="n">
        <f aca="false">IF(G13="Vinta",(E13-1)*D13,IF(G13="Persa",-D13,0))</f>
        <v>0</v>
      </c>
      <c r="I13" s="13" t="n">
        <f aca="false">I12+H13</f>
        <v>1011</v>
      </c>
      <c r="J13" s="6"/>
    </row>
    <row r="14" customFormat="false" ht="15" hidden="false" customHeight="true" outlineLevel="0" collapsed="false">
      <c r="A14" s="36"/>
      <c r="B14" s="6"/>
      <c r="C14" s="36"/>
      <c r="D14" s="37"/>
      <c r="E14" s="26"/>
      <c r="F14" s="36"/>
      <c r="G14" s="38"/>
      <c r="H14" s="39" t="n">
        <f aca="false">IF(G14="Vinta",(E14-1)*D14,IF(G14="Persa",-D14,0))</f>
        <v>0</v>
      </c>
      <c r="I14" s="13" t="n">
        <f aca="false">I13+H14</f>
        <v>1011</v>
      </c>
      <c r="J14" s="6"/>
    </row>
    <row r="15" customFormat="false" ht="15" hidden="false" customHeight="true" outlineLevel="0" collapsed="false">
      <c r="A15" s="36"/>
      <c r="B15" s="6"/>
      <c r="C15" s="36"/>
      <c r="D15" s="37"/>
      <c r="E15" s="26"/>
      <c r="F15" s="36"/>
      <c r="G15" s="38"/>
      <c r="H15" s="39" t="n">
        <f aca="false">IF(G15="Vinta",(E15-1)*D15,IF(G15="Persa",-D15,0))</f>
        <v>0</v>
      </c>
      <c r="I15" s="13" t="n">
        <f aca="false">I14+H15</f>
        <v>1011</v>
      </c>
      <c r="J15" s="6"/>
    </row>
    <row r="16" customFormat="false" ht="15" hidden="false" customHeight="true" outlineLevel="0" collapsed="false">
      <c r="A16" s="36"/>
      <c r="B16" s="6"/>
      <c r="C16" s="36"/>
      <c r="D16" s="37"/>
      <c r="E16" s="26"/>
      <c r="F16" s="36"/>
      <c r="G16" s="38"/>
      <c r="H16" s="39" t="n">
        <f aca="false">IF(G16="Vinta",(E16-1)*D16,IF(G16="Persa",-D16,0))</f>
        <v>0</v>
      </c>
      <c r="I16" s="13" t="n">
        <f aca="false">I15+H16</f>
        <v>1011</v>
      </c>
      <c r="J16" s="6"/>
    </row>
    <row r="17" customFormat="false" ht="15" hidden="false" customHeight="true" outlineLevel="0" collapsed="false">
      <c r="A17" s="36"/>
      <c r="B17" s="6"/>
      <c r="C17" s="36"/>
      <c r="D17" s="37"/>
      <c r="E17" s="26"/>
      <c r="F17" s="36"/>
      <c r="G17" s="38"/>
      <c r="H17" s="39" t="n">
        <f aca="false">IF(G17="Vinta",(E17-1)*D17,IF(G17="Persa",-D17,0))</f>
        <v>0</v>
      </c>
      <c r="I17" s="13" t="n">
        <f aca="false">I16+H17</f>
        <v>1011</v>
      </c>
      <c r="J17" s="6"/>
    </row>
    <row r="18" customFormat="false" ht="15" hidden="false" customHeight="true" outlineLevel="0" collapsed="false">
      <c r="A18" s="36"/>
      <c r="B18" s="6"/>
      <c r="C18" s="36"/>
      <c r="D18" s="37"/>
      <c r="E18" s="26"/>
      <c r="F18" s="36"/>
      <c r="G18" s="38"/>
      <c r="H18" s="39" t="n">
        <f aca="false">IF(G18="Vinta",(E18-1)*D18,IF(G18="Persa",-D18,0))</f>
        <v>0</v>
      </c>
      <c r="I18" s="13" t="n">
        <f aca="false">I17+H18</f>
        <v>1011</v>
      </c>
      <c r="J18" s="6"/>
    </row>
    <row r="19" customFormat="false" ht="15" hidden="false" customHeight="true" outlineLevel="0" collapsed="false">
      <c r="A19" s="36"/>
      <c r="B19" s="6"/>
      <c r="C19" s="36"/>
      <c r="D19" s="37"/>
      <c r="E19" s="26"/>
      <c r="F19" s="36"/>
      <c r="G19" s="38"/>
      <c r="H19" s="39" t="n">
        <f aca="false">IF(G19="Vinta",(E19-1)*D19,IF(G19="Persa",-D19,0))</f>
        <v>0</v>
      </c>
      <c r="I19" s="13" t="n">
        <f aca="false">I18+H19</f>
        <v>1011</v>
      </c>
      <c r="J19" s="6"/>
    </row>
    <row r="20" customFormat="false" ht="15" hidden="false" customHeight="true" outlineLevel="0" collapsed="false">
      <c r="A20" s="36"/>
      <c r="B20" s="6"/>
      <c r="C20" s="36"/>
      <c r="D20" s="37"/>
      <c r="E20" s="26"/>
      <c r="F20" s="36"/>
      <c r="G20" s="38"/>
      <c r="H20" s="39" t="n">
        <f aca="false">IF(G20="Vinta",(E20-1)*D20,IF(G20="Persa",-D20,0))</f>
        <v>0</v>
      </c>
      <c r="I20" s="13" t="n">
        <f aca="false">I19+H20</f>
        <v>1011</v>
      </c>
      <c r="J20" s="6"/>
    </row>
    <row r="21" customFormat="false" ht="15" hidden="false" customHeight="true" outlineLevel="0" collapsed="false">
      <c r="A21" s="36"/>
      <c r="B21" s="6"/>
      <c r="C21" s="36"/>
      <c r="D21" s="37"/>
      <c r="E21" s="26"/>
      <c r="F21" s="36"/>
      <c r="G21" s="38"/>
      <c r="H21" s="39" t="n">
        <f aca="false">IF(G21="Vinta",(E21-1)*D21,IF(G21="Persa",-D21,0))</f>
        <v>0</v>
      </c>
      <c r="I21" s="13" t="n">
        <f aca="false">I20+H21</f>
        <v>1011</v>
      </c>
      <c r="J21" s="6"/>
    </row>
    <row r="22" customFormat="false" ht="15" hidden="false" customHeight="true" outlineLevel="0" collapsed="false">
      <c r="A22" s="36"/>
      <c r="B22" s="6"/>
      <c r="C22" s="36"/>
      <c r="D22" s="37"/>
      <c r="E22" s="26"/>
      <c r="F22" s="36"/>
      <c r="G22" s="38"/>
      <c r="H22" s="39" t="n">
        <f aca="false">IF(G22="Vinta",(E22-1)*D22,IF(G22="Persa",-D22,0))</f>
        <v>0</v>
      </c>
      <c r="I22" s="13" t="n">
        <f aca="false">I21+H22</f>
        <v>1011</v>
      </c>
      <c r="J22" s="6"/>
    </row>
    <row r="23" customFormat="false" ht="15" hidden="false" customHeight="true" outlineLevel="0" collapsed="false">
      <c r="A23" s="36"/>
      <c r="B23" s="6"/>
      <c r="C23" s="36"/>
      <c r="D23" s="37"/>
      <c r="E23" s="26"/>
      <c r="F23" s="36"/>
      <c r="G23" s="38"/>
      <c r="H23" s="39" t="n">
        <f aca="false">IF(G23="Vinta",(E23-1)*D23,IF(G23="Persa",-D23,0))</f>
        <v>0</v>
      </c>
      <c r="I23" s="13" t="n">
        <f aca="false">I22+H23</f>
        <v>1011</v>
      </c>
      <c r="J23" s="6"/>
    </row>
    <row r="24" customFormat="false" ht="15" hidden="false" customHeight="true" outlineLevel="0" collapsed="false">
      <c r="A24" s="36"/>
      <c r="B24" s="6"/>
      <c r="C24" s="36"/>
      <c r="D24" s="37"/>
      <c r="E24" s="26"/>
      <c r="F24" s="36"/>
      <c r="G24" s="38"/>
      <c r="H24" s="39" t="n">
        <f aca="false">IF(G24="Vinta",(E24-1)*D24,IF(G24="Persa",-D24,0))</f>
        <v>0</v>
      </c>
      <c r="I24" s="13" t="n">
        <f aca="false">I23+H24</f>
        <v>1011</v>
      </c>
      <c r="J24" s="6"/>
    </row>
    <row r="25" customFormat="false" ht="15" hidden="false" customHeight="true" outlineLevel="0" collapsed="false">
      <c r="A25" s="36"/>
      <c r="B25" s="6"/>
      <c r="C25" s="36"/>
      <c r="D25" s="37"/>
      <c r="E25" s="26"/>
      <c r="F25" s="36"/>
      <c r="G25" s="38"/>
      <c r="H25" s="39" t="n">
        <f aca="false">IF(G25="Vinta",(E25-1)*D25,IF(G25="Persa",-D25,0))</f>
        <v>0</v>
      </c>
      <c r="I25" s="13" t="n">
        <f aca="false">I24+H25</f>
        <v>1011</v>
      </c>
      <c r="J25" s="6"/>
    </row>
    <row r="26" customFormat="false" ht="15" hidden="false" customHeight="true" outlineLevel="0" collapsed="false">
      <c r="A26" s="36"/>
      <c r="B26" s="6"/>
      <c r="C26" s="36"/>
      <c r="D26" s="37"/>
      <c r="E26" s="26"/>
      <c r="F26" s="36"/>
      <c r="G26" s="38"/>
      <c r="H26" s="39" t="n">
        <f aca="false">IF(G26="Vinta",(E26-1)*D26,IF(G26="Persa",-D26,0))</f>
        <v>0</v>
      </c>
      <c r="I26" s="13" t="n">
        <f aca="false">I25+H26</f>
        <v>1011</v>
      </c>
      <c r="J26" s="6"/>
    </row>
    <row r="27" customFormat="false" ht="15" hidden="false" customHeight="true" outlineLevel="0" collapsed="false">
      <c r="A27" s="36"/>
      <c r="B27" s="6"/>
      <c r="C27" s="36"/>
      <c r="D27" s="37"/>
      <c r="E27" s="26"/>
      <c r="F27" s="36"/>
      <c r="G27" s="38"/>
      <c r="H27" s="39" t="n">
        <f aca="false">IF(G27="Vinta",(E27-1)*D27,IF(G27="Persa",-D27,0))</f>
        <v>0</v>
      </c>
      <c r="I27" s="13" t="n">
        <f aca="false">I26+H27</f>
        <v>1011</v>
      </c>
      <c r="J27" s="6"/>
    </row>
    <row r="28" customFormat="false" ht="15" hidden="false" customHeight="true" outlineLevel="0" collapsed="false">
      <c r="A28" s="36"/>
      <c r="B28" s="6"/>
      <c r="C28" s="36"/>
      <c r="D28" s="37"/>
      <c r="E28" s="26"/>
      <c r="F28" s="36"/>
      <c r="G28" s="38"/>
      <c r="H28" s="39" t="n">
        <f aca="false">IF(G28="Vinta",(E28-1)*D28,IF(G28="Persa",-D28,0))</f>
        <v>0</v>
      </c>
      <c r="I28" s="13" t="n">
        <f aca="false">I27+H28</f>
        <v>1011</v>
      </c>
      <c r="J28" s="6"/>
    </row>
    <row r="29" customFormat="false" ht="15" hidden="false" customHeight="true" outlineLevel="0" collapsed="false">
      <c r="A29" s="36"/>
      <c r="B29" s="6"/>
      <c r="C29" s="36"/>
      <c r="D29" s="37"/>
      <c r="E29" s="26"/>
      <c r="F29" s="36"/>
      <c r="G29" s="38"/>
      <c r="H29" s="39" t="n">
        <f aca="false">IF(G29="Vinta",(E29-1)*D29,IF(G29="Persa",-D29,0))</f>
        <v>0</v>
      </c>
      <c r="I29" s="13" t="n">
        <f aca="false">I28+H29</f>
        <v>1011</v>
      </c>
      <c r="J29" s="6"/>
    </row>
    <row r="30" customFormat="false" ht="15" hidden="false" customHeight="true" outlineLevel="0" collapsed="false">
      <c r="A30" s="36"/>
      <c r="B30" s="6"/>
      <c r="C30" s="36"/>
      <c r="D30" s="37"/>
      <c r="E30" s="26"/>
      <c r="F30" s="36"/>
      <c r="G30" s="38"/>
      <c r="H30" s="39" t="n">
        <f aca="false">IF(G30="Vinta",(E30-1)*D30,IF(G30="Persa",-D30,0))</f>
        <v>0</v>
      </c>
      <c r="I30" s="13" t="n">
        <f aca="false">I29+H30</f>
        <v>1011</v>
      </c>
      <c r="J30" s="6"/>
    </row>
    <row r="31" customFormat="false" ht="15" hidden="false" customHeight="true" outlineLevel="0" collapsed="false">
      <c r="A31" s="36"/>
      <c r="B31" s="6"/>
      <c r="C31" s="36"/>
      <c r="D31" s="37"/>
      <c r="E31" s="26"/>
      <c r="F31" s="36"/>
      <c r="G31" s="38"/>
      <c r="H31" s="39" t="n">
        <f aca="false">IF(G31="Vinta",(E31-1)*D31,IF(G31="Persa",-D31,0))</f>
        <v>0</v>
      </c>
      <c r="I31" s="13" t="n">
        <f aca="false">I30+H31</f>
        <v>1011</v>
      </c>
      <c r="J31" s="6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4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4"/>
    <col collapsed="false" customWidth="true" hidden="false" outlineLevel="0" max="2" min="2" style="1" width="16"/>
  </cols>
  <sheetData>
    <row r="1" customFormat="false" ht="26.25" hidden="false" customHeight="true" outlineLevel="0" collapsed="false">
      <c r="A1" s="35" t="s">
        <v>64</v>
      </c>
      <c r="B1" s="35" t="s">
        <v>65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customFormat="false" ht="15" hidden="false" customHeight="true" outlineLevel="0" collapsed="false">
      <c r="A2" s="40" t="n">
        <v>1</v>
      </c>
      <c r="B2" s="39" t="n">
        <f aca="false">'📋 Registro'!I2</f>
        <v>1011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customFormat="false" ht="15" hidden="false" customHeight="true" outlineLevel="0" collapsed="false">
      <c r="A3" s="40" t="n">
        <v>2</v>
      </c>
      <c r="B3" s="39" t="n">
        <f aca="false">'📋 Registro'!I3</f>
        <v>1011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customFormat="false" ht="15" hidden="false" customHeight="true" outlineLevel="0" collapsed="false">
      <c r="A4" s="40" t="n">
        <v>3</v>
      </c>
      <c r="B4" s="39" t="n">
        <f aca="false">'📋 Registro'!I4</f>
        <v>1011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customFormat="false" ht="15" hidden="false" customHeight="true" outlineLevel="0" collapsed="false">
      <c r="A5" s="40" t="n">
        <v>4</v>
      </c>
      <c r="B5" s="39" t="n">
        <f aca="false">'📋 Registro'!I5</f>
        <v>1011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customFormat="false" ht="15" hidden="false" customHeight="true" outlineLevel="0" collapsed="false">
      <c r="A6" s="40" t="n">
        <v>5</v>
      </c>
      <c r="B6" s="39" t="n">
        <f aca="false">'📋 Registro'!I6</f>
        <v>1011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customFormat="false" ht="15" hidden="false" customHeight="true" outlineLevel="0" collapsed="false">
      <c r="A7" s="40" t="n">
        <v>6</v>
      </c>
      <c r="B7" s="39" t="n">
        <f aca="false">'📋 Registro'!I7</f>
        <v>1011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customFormat="false" ht="15" hidden="false" customHeight="true" outlineLevel="0" collapsed="false">
      <c r="A8" s="40" t="n">
        <v>7</v>
      </c>
      <c r="B8" s="39" t="n">
        <f aca="false">'📋 Registro'!I8</f>
        <v>1011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customFormat="false" ht="15" hidden="false" customHeight="true" outlineLevel="0" collapsed="false">
      <c r="A9" s="40" t="n">
        <v>8</v>
      </c>
      <c r="B9" s="39" t="n">
        <f aca="false">'📋 Registro'!I9</f>
        <v>1011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customFormat="false" ht="15" hidden="false" customHeight="true" outlineLevel="0" collapsed="false">
      <c r="A10" s="40" t="n">
        <v>9</v>
      </c>
      <c r="B10" s="39" t="n">
        <f aca="false">'📋 Registro'!I10</f>
        <v>1011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customFormat="false" ht="15" hidden="false" customHeight="true" outlineLevel="0" collapsed="false">
      <c r="A11" s="40" t="n">
        <v>10</v>
      </c>
      <c r="B11" s="39" t="n">
        <f aca="false">'📋 Registro'!I11</f>
        <v>1011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customFormat="false" ht="15" hidden="false" customHeight="true" outlineLevel="0" collapsed="false">
      <c r="A12" s="40" t="n">
        <v>11</v>
      </c>
      <c r="B12" s="39" t="n">
        <f aca="false">'📋 Registro'!I12</f>
        <v>1011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customFormat="false" ht="15" hidden="false" customHeight="true" outlineLevel="0" collapsed="false">
      <c r="A13" s="40" t="n">
        <v>12</v>
      </c>
      <c r="B13" s="39" t="n">
        <f aca="false">'📋 Registro'!I13</f>
        <v>1011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customFormat="false" ht="15" hidden="false" customHeight="true" outlineLevel="0" collapsed="false">
      <c r="A14" s="40" t="n">
        <v>13</v>
      </c>
      <c r="B14" s="39" t="n">
        <f aca="false">'📋 Registro'!I14</f>
        <v>1011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customFormat="false" ht="15" hidden="false" customHeight="true" outlineLevel="0" collapsed="false">
      <c r="A15" s="40" t="n">
        <v>14</v>
      </c>
      <c r="B15" s="39" t="n">
        <f aca="false">'📋 Registro'!I15</f>
        <v>1011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customFormat="false" ht="15" hidden="false" customHeight="true" outlineLevel="0" collapsed="false">
      <c r="A16" s="40" t="n">
        <v>15</v>
      </c>
      <c r="B16" s="39" t="n">
        <f aca="false">'📋 Registro'!I16</f>
        <v>1011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customFormat="false" ht="15" hidden="false" customHeight="true" outlineLevel="0" collapsed="false">
      <c r="A17" s="40" t="n">
        <v>16</v>
      </c>
      <c r="B17" s="39" t="n">
        <f aca="false">'📋 Registro'!I17</f>
        <v>1011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customFormat="false" ht="15" hidden="false" customHeight="true" outlineLevel="0" collapsed="false">
      <c r="A18" s="40" t="n">
        <v>17</v>
      </c>
      <c r="B18" s="39" t="n">
        <f aca="false">'📋 Registro'!I18</f>
        <v>1011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customFormat="false" ht="15" hidden="false" customHeight="true" outlineLevel="0" collapsed="false">
      <c r="A19" s="40" t="n">
        <v>18</v>
      </c>
      <c r="B19" s="39" t="n">
        <f aca="false">'📋 Registro'!I19</f>
        <v>1011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customFormat="false" ht="15" hidden="false" customHeight="true" outlineLevel="0" collapsed="false">
      <c r="A20" s="40" t="n">
        <v>19</v>
      </c>
      <c r="B20" s="39" t="n">
        <f aca="false">'📋 Registro'!I20</f>
        <v>1011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customFormat="false" ht="15" hidden="false" customHeight="true" outlineLevel="0" collapsed="false">
      <c r="A21" s="40" t="n">
        <v>20</v>
      </c>
      <c r="B21" s="39" t="n">
        <f aca="false">'📋 Registro'!I21</f>
        <v>1011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customFormat="false" ht="15" hidden="false" customHeight="true" outlineLevel="0" collapsed="false">
      <c r="A22" s="40" t="n">
        <v>21</v>
      </c>
      <c r="B22" s="39" t="n">
        <f aca="false">'📋 Registro'!I22</f>
        <v>1011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customFormat="false" ht="15" hidden="false" customHeight="true" outlineLevel="0" collapsed="false">
      <c r="A23" s="40" t="n">
        <v>22</v>
      </c>
      <c r="B23" s="39" t="n">
        <f aca="false">'📋 Registro'!I23</f>
        <v>1011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customFormat="false" ht="15" hidden="false" customHeight="true" outlineLevel="0" collapsed="false">
      <c r="A24" s="40" t="n">
        <v>23</v>
      </c>
      <c r="B24" s="39" t="n">
        <f aca="false">'📋 Registro'!I24</f>
        <v>1011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customFormat="false" ht="15" hidden="false" customHeight="true" outlineLevel="0" collapsed="false">
      <c r="A25" s="40" t="n">
        <v>24</v>
      </c>
      <c r="B25" s="39" t="n">
        <f aca="false">'📋 Registro'!I25</f>
        <v>1011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customFormat="false" ht="15" hidden="false" customHeight="true" outlineLevel="0" collapsed="false">
      <c r="A26" s="40" t="n">
        <v>25</v>
      </c>
      <c r="B26" s="39" t="n">
        <f aca="false">'📋 Registro'!I26</f>
        <v>1011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customFormat="false" ht="15" hidden="false" customHeight="true" outlineLevel="0" collapsed="false">
      <c r="A27" s="40" t="n">
        <v>26</v>
      </c>
      <c r="B27" s="39" t="n">
        <f aca="false">'📋 Registro'!I27</f>
        <v>1011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customFormat="false" ht="15" hidden="false" customHeight="true" outlineLevel="0" collapsed="false">
      <c r="A28" s="40" t="n">
        <v>27</v>
      </c>
      <c r="B28" s="39" t="n">
        <f aca="false">'📋 Registro'!I28</f>
        <v>1011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customFormat="false" ht="15" hidden="false" customHeight="true" outlineLevel="0" collapsed="false">
      <c r="A29" s="40" t="n">
        <v>28</v>
      </c>
      <c r="B29" s="39" t="n">
        <f aca="false">'📋 Registro'!I29</f>
        <v>1011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customFormat="false" ht="15" hidden="false" customHeight="true" outlineLevel="0" collapsed="false">
      <c r="A30" s="40" t="n">
        <v>29</v>
      </c>
      <c r="B30" s="39" t="n">
        <f aca="false">'📋 Registro'!I30</f>
        <v>1011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customFormat="false" ht="15" hidden="false" customHeight="true" outlineLevel="0" collapsed="false">
      <c r="A31" s="40" t="n">
        <v>30</v>
      </c>
      <c r="B31" s="39" t="n">
        <f aca="false">'📋 Registro'!I31</f>
        <v>1011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customFormat="false" ht="15" hidden="false" customHeight="true" outlineLevel="0" collapsed="false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customFormat="false" ht="15" hidden="false" customHeight="true" outlineLevel="0" collapsed="false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customFormat="false" ht="15" hidden="false" customHeight="true" outlineLevel="0" collapsed="false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customFormat="false" ht="15" hidden="false" customHeight="true" outlineLevel="0" collapsed="false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customFormat="false" ht="15" hidden="false" customHeight="true" outlineLevel="0" collapsed="false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customFormat="false" ht="15" hidden="false" customHeight="true" outlineLevel="0" collapsed="false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customFormat="false" ht="15" hidden="false" customHeight="true" outlineLevel="0" collapsed="false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customFormat="false" ht="15" hidden="false" customHeight="true" outlineLevel="0" collapsed="false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customFormat="false" ht="15" hidden="false" customHeight="true" outlineLevel="0" collapsed="false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customFormat="false" ht="15" hidden="false" customHeight="true" outlineLevel="0" collapsed="false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customFormat="false" ht="15" hidden="false" customHeight="true" outlineLevel="0" collapsed="false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customFormat="false" ht="15" hidden="false" customHeight="true" outlineLevel="0" collapsed="false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customFormat="false" ht="15" hidden="false" customHeight="true" outlineLevel="0" collapsed="false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customFormat="false" ht="15" hidden="false" customHeight="true" outlineLevel="0" collapsed="false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customFormat="false" ht="15" hidden="false" customHeight="true" outlineLevel="0" collapsed="false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customFormat="false" ht="15" hidden="false" customHeight="true" outlineLevel="0" collapsed="false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</row>
    <row r="48" customFormat="false" ht="15" hidden="false" customHeight="true" outlineLevel="0" collapsed="false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</row>
    <row r="49" customFormat="false" ht="15" hidden="false" customHeight="true" outlineLevel="0" collapsed="false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5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"/>
    <col collapsed="false" customWidth="true" hidden="false" outlineLevel="0" max="2" min="2" style="1" width="80"/>
  </cols>
  <sheetData>
    <row r="1" customFormat="false" ht="19.5" hidden="false" customHeight="true" outlineLevel="0" collapsed="false">
      <c r="A1" s="2"/>
      <c r="B1" s="41" t="s">
        <v>66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customFormat="false" ht="19.5" hidden="false" customHeight="tru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customFormat="false" ht="19.5" hidden="false" customHeight="true" outlineLevel="0" collapsed="false">
      <c r="A3" s="2"/>
      <c r="B3" s="42" t="s">
        <v>67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customFormat="false" ht="19.5" hidden="false" customHeight="true" outlineLevel="0" collapsed="false">
      <c r="A4" s="2"/>
      <c r="B4" s="43" t="s">
        <v>68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customFormat="false" ht="19.5" hidden="false" customHeight="true" outlineLevel="0" collapsed="false">
      <c r="A5" s="2"/>
      <c r="B5" s="43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customFormat="false" ht="19.5" hidden="false" customHeight="true" outlineLevel="0" collapsed="false">
      <c r="A6" s="2"/>
      <c r="B6" s="44" t="s">
        <v>4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customFormat="false" ht="19.5" hidden="false" customHeight="true" outlineLevel="0" collapsed="false">
      <c r="A7" s="2"/>
      <c r="B7" s="43" t="s">
        <v>69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customFormat="false" ht="19.5" hidden="false" customHeight="true" outlineLevel="0" collapsed="false">
      <c r="A8" s="2"/>
      <c r="B8" s="44" t="s">
        <v>6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customFormat="false" ht="19.5" hidden="false" customHeight="true" outlineLevel="0" collapsed="false">
      <c r="A9" s="2"/>
      <c r="B9" s="43" t="s">
        <v>70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customFormat="false" ht="19.5" hidden="false" customHeight="true" outlineLevel="0" collapsed="false">
      <c r="A10" s="2"/>
      <c r="B10" s="44" t="s">
        <v>71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customFormat="false" ht="19.5" hidden="false" customHeight="true" outlineLevel="0" collapsed="false">
      <c r="A11" s="2"/>
      <c r="B11" s="43" t="s">
        <v>72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customFormat="false" ht="19.5" hidden="false" customHeight="true" outlineLevel="0" collapsed="false">
      <c r="A12" s="2"/>
      <c r="B12" s="44" t="s">
        <v>73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customFormat="false" ht="19.5" hidden="false" customHeight="true" outlineLevel="0" collapsed="false">
      <c r="A13" s="2"/>
      <c r="B13" s="43" t="s">
        <v>74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customFormat="false" ht="19.5" hidden="false" customHeight="true" outlineLevel="0" collapsed="false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customFormat="false" ht="19.5" hidden="false" customHeight="true" outlineLevel="0" collapsed="false">
      <c r="A15" s="2"/>
      <c r="B15" s="42" t="s">
        <v>17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customFormat="false" ht="19.5" hidden="false" customHeight="true" outlineLevel="0" collapsed="false">
      <c r="A16" s="2"/>
      <c r="B16" s="43" t="s">
        <v>75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customFormat="false" ht="19.5" hidden="false" customHeight="true" outlineLevel="0" collapsed="false">
      <c r="A17" s="2"/>
      <c r="B17" s="43" t="s">
        <v>76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customFormat="false" ht="19.5" hidden="false" customHeight="tru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customFormat="false" ht="19.5" hidden="false" customHeight="true" outlineLevel="0" collapsed="false">
      <c r="A19" s="2"/>
      <c r="B19" s="42" t="s">
        <v>28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customFormat="false" ht="19.5" hidden="false" customHeight="true" outlineLevel="0" collapsed="false">
      <c r="A20" s="2"/>
      <c r="B20" s="43" t="s">
        <v>77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customFormat="false" ht="19.5" hidden="false" customHeight="true" outlineLevel="0" collapsed="false">
      <c r="A21" s="2"/>
      <c r="B21" s="43" t="s">
        <v>78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customFormat="false" ht="19.5" hidden="false" customHeight="true" outlineLevel="0" collapsed="false">
      <c r="A22" s="2"/>
      <c r="B22" s="44" t="s">
        <v>79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customFormat="false" ht="19.5" hidden="false" customHeight="true" outlineLevel="0" collapsed="false">
      <c r="A23" s="2"/>
      <c r="B23" s="43" t="s">
        <v>80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customFormat="false" ht="19.5" hidden="false" customHeight="true" outlineLevel="0" collapsed="false">
      <c r="A24" s="2"/>
      <c r="B24" s="43" t="s">
        <v>81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customFormat="false" ht="19.5" hidden="false" customHeight="tru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customFormat="false" ht="19.5" hidden="false" customHeight="true" outlineLevel="0" collapsed="false">
      <c r="A26" s="2"/>
      <c r="B26" s="42" t="s">
        <v>82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customFormat="false" ht="19.5" hidden="false" customHeight="true" outlineLevel="0" collapsed="false">
      <c r="A27" s="2"/>
      <c r="B27" s="43" t="s">
        <v>83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customFormat="false" ht="19.5" hidden="false" customHeight="true" outlineLevel="0" collapsed="false">
      <c r="A28" s="2"/>
      <c r="B28" s="44" t="s">
        <v>84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customFormat="false" ht="19.5" hidden="false" customHeight="true" outlineLevel="0" collapsed="false">
      <c r="A29" s="2"/>
      <c r="B29" s="43" t="s">
        <v>85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  <row r="30" customFormat="false" ht="19.5" hidden="false" customHeight="true" outlineLevel="0" collapsed="false">
      <c r="A30" s="2"/>
      <c r="B30" s="44" t="s">
        <v>86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customFormat="false" ht="19.5" hidden="false" customHeight="true" outlineLevel="0" collapsed="false">
      <c r="A31" s="2"/>
      <c r="B31" s="43" t="s">
        <v>87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customFormat="false" ht="19.5" hidden="false" customHeight="true" outlineLevel="0" collapsed="false">
      <c r="A32" s="2"/>
      <c r="B32" s="44" t="s">
        <v>88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</row>
    <row r="33" customFormat="false" ht="19.5" hidden="false" customHeight="true" outlineLevel="0" collapsed="false">
      <c r="A33" s="2"/>
      <c r="B33" s="43" t="s">
        <v>89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  <row r="34" customFormat="false" ht="19.5" hidden="false" customHeight="true" outlineLevel="0" collapsed="false">
      <c r="A34" s="2"/>
      <c r="B34" s="44" t="s">
        <v>90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 customFormat="false" ht="19.5" hidden="false" customHeight="true" outlineLevel="0" collapsed="false">
      <c r="A35" s="2"/>
      <c r="B35" s="43" t="s">
        <v>91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  <row r="36" customFormat="false" ht="19.5" hidden="false" customHeight="true" outlineLevel="0" collapsed="false">
      <c r="A36" s="2"/>
      <c r="B36" s="43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</row>
    <row r="37" customFormat="false" ht="19.5" hidden="false" customHeight="true" outlineLevel="0" collapsed="false">
      <c r="A37" s="2"/>
      <c r="B37" s="43" t="s">
        <v>92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customFormat="false" ht="19.5" hidden="false" customHeight="true" outlineLevel="0" collapsed="false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customFormat="false" ht="19.5" hidden="false" customHeight="true" outlineLevel="0" collapsed="false">
      <c r="A39" s="2"/>
      <c r="B39" s="42" t="s">
        <v>93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customFormat="false" ht="19.5" hidden="false" customHeight="true" outlineLevel="0" collapsed="false">
      <c r="A40" s="2"/>
      <c r="B40" s="43" t="s">
        <v>94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</row>
    <row r="41" customFormat="false" ht="19.5" hidden="false" customHeight="true" outlineLevel="0" collapsed="false">
      <c r="A41" s="2"/>
      <c r="B41" s="43" t="s">
        <v>95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</row>
    <row r="42" customFormat="false" ht="19.5" hidden="false" customHeight="true" outlineLevel="0" collapsed="false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</row>
    <row r="43" customFormat="false" ht="19.5" hidden="false" customHeight="true" outlineLevel="0" collapsed="false">
      <c r="A43" s="2"/>
      <c r="B43" s="42" t="s">
        <v>96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</row>
    <row r="44" customFormat="false" ht="19.5" hidden="false" customHeight="true" outlineLevel="0" collapsed="false">
      <c r="A44" s="2"/>
      <c r="B44" s="43" t="s">
        <v>97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</row>
    <row r="45" customFormat="false" ht="19.5" hidden="false" customHeight="true" outlineLevel="0" collapsed="false">
      <c r="A45" s="2"/>
      <c r="B45" s="43" t="s">
        <v>98</v>
      </c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customFormat="false" ht="19.5" hidden="false" customHeight="true" outlineLevel="0" collapsed="false">
      <c r="A46" s="2"/>
      <c r="B46" s="43" t="s">
        <v>99</v>
      </c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customFormat="false" ht="19.5" hidden="false" customHeight="true" outlineLevel="0" collapsed="false">
      <c r="A47" s="2"/>
      <c r="B47" s="43" t="s">
        <v>100</v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customFormat="false" ht="19.5" hidden="false" customHeight="true" outlineLevel="0" collapsed="false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</row>
    <row r="49" customFormat="false" ht="19.5" hidden="false" customHeight="true" outlineLevel="0" collapsed="false">
      <c r="A49" s="2"/>
      <c r="B49" s="42" t="s">
        <v>101</v>
      </c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customFormat="false" ht="19.5" hidden="false" customHeight="true" outlineLevel="0" collapsed="false">
      <c r="A50" s="2"/>
      <c r="B50" s="43" t="s">
        <v>102</v>
      </c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</row>
    <row r="51" customFormat="false" ht="19.5" hidden="false" customHeight="true" outlineLevel="0" collapsed="false">
      <c r="A51" s="2"/>
      <c r="B51" s="43" t="s">
        <v>103</v>
      </c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</row>
    <row r="52" customFormat="false" ht="19.5" hidden="false" customHeight="true" outlineLevel="0" collapsed="false">
      <c r="A52" s="2"/>
      <c r="B52" s="43" t="s">
        <v>104</v>
      </c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</row>
    <row r="53" customFormat="false" ht="15" hidden="false" customHeight="true" outlineLevel="0" collapsed="false"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</row>
    <row r="54" customFormat="false" ht="15" hidden="false" customHeight="true" outlineLevel="0" collapsed="false"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</row>
    <row r="55" customFormat="false" ht="15" hidden="false" customHeight="true" outlineLevel="0" collapsed="false"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</row>
    <row r="56" customFormat="false" ht="15" hidden="false" customHeight="true" outlineLevel="0" collapsed="false"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2026-04-22T12:42:11Z</dcterms:created>
  <dc:creator>openpyxl</dc:creator>
  <dc:description/>
  <dc:language>en-US</dc:language>
  <cp:lastModifiedBy/>
  <dcterms:modified xsi:type="dcterms:W3CDTF">2026-04-22T12:43:18Z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